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jdscottcoau-my.sharepoint.com/personal/james_jdscott_co/Documents/Marketing/"/>
    </mc:Choice>
  </mc:AlternateContent>
  <xr:revisionPtr revIDLastSave="122" documentId="8_{5EBEF2B8-934E-4DD9-9140-50CEBCF34384}" xr6:coauthVersionLast="47" xr6:coauthVersionMax="47" xr10:uidLastSave="{368E6ECE-94E0-490C-BAC3-4B840D515A68}"/>
  <bookViews>
    <workbookView xWindow="-120" yWindow="-120" windowWidth="29040" windowHeight="15840" xr2:uid="{464BB32C-9FAB-4896-BC7A-69EAFAAE5DA1}"/>
  </bookViews>
  <sheets>
    <sheet name="Profit First" sheetId="1" r:id="rId1"/>
    <sheet name="PF Calculator" sheetId="2" r:id="rId2"/>
  </sheets>
  <definedNames>
    <definedName name="Profitpercentage">'PF Calculator'!$C$6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 i="2" l="1"/>
  <c r="B38" i="2" s="1"/>
  <c r="B40" i="2" s="1"/>
  <c r="B42" i="2" s="1"/>
  <c r="B44" i="2" s="1"/>
  <c r="C10" i="2"/>
  <c r="E44" i="2"/>
  <c r="F44" i="2" s="1"/>
  <c r="E42" i="2"/>
  <c r="F42" i="2" s="1"/>
  <c r="E27" i="2"/>
  <c r="G27" i="2" s="1"/>
  <c r="E26" i="2"/>
  <c r="G26" i="2" s="1"/>
  <c r="E25" i="2"/>
  <c r="G25" i="2" s="1"/>
  <c r="E21" i="2"/>
  <c r="G21" i="2" s="1"/>
  <c r="E18" i="2"/>
  <c r="G18" i="2" s="1"/>
  <c r="C18" i="2"/>
  <c r="C19" i="2" s="1"/>
  <c r="C22" i="2" s="1"/>
  <c r="E17" i="2"/>
  <c r="C20" i="2" l="1"/>
  <c r="E20" i="2" s="1"/>
  <c r="G20" i="2" s="1"/>
  <c r="O45" i="2"/>
  <c r="E19" i="2"/>
  <c r="C23" i="2"/>
  <c r="E23" i="2" s="1"/>
  <c r="G23" i="2" s="1"/>
  <c r="E22" i="2"/>
  <c r="G22" i="2" s="1"/>
  <c r="I43" i="2"/>
  <c r="K42" i="2"/>
  <c r="P42" i="2" s="1"/>
  <c r="O43" i="2"/>
  <c r="E38" i="2"/>
  <c r="F38" i="2" s="1"/>
  <c r="E40" i="2"/>
  <c r="F40" i="2" s="1"/>
  <c r="K44" i="2"/>
  <c r="P44" i="2" s="1"/>
  <c r="E36" i="2"/>
  <c r="F36" i="2" s="1"/>
  <c r="I45" i="2"/>
  <c r="H45" i="2" l="1"/>
  <c r="G43" i="2"/>
  <c r="G37" i="2"/>
  <c r="H43" i="2"/>
  <c r="H41" i="2"/>
  <c r="H39" i="2"/>
  <c r="H37" i="2"/>
  <c r="G45" i="2"/>
  <c r="P45" i="2" s="1"/>
  <c r="G41" i="2"/>
  <c r="P41" i="2" s="1"/>
  <c r="G39" i="2"/>
  <c r="P39" i="2" s="1"/>
  <c r="E24" i="2"/>
  <c r="E28" i="2" s="1"/>
  <c r="P37" i="2"/>
  <c r="K36" i="2"/>
  <c r="P36" i="2" s="1"/>
  <c r="I37" i="2"/>
  <c r="O37" i="2"/>
  <c r="K38" i="2"/>
  <c r="P38" i="2" s="1"/>
  <c r="I39" i="2"/>
  <c r="I41" i="2"/>
  <c r="K40" i="2"/>
  <c r="P40" i="2" s="1"/>
  <c r="O41" i="2"/>
  <c r="C24" i="2"/>
  <c r="C30" i="2" s="1"/>
  <c r="O39" i="2"/>
  <c r="P43" i="2" l="1"/>
  <c r="C28" i="2"/>
</calcChain>
</file>

<file path=xl/sharedStrings.xml><?xml version="1.0" encoding="utf-8"?>
<sst xmlns="http://schemas.openxmlformats.org/spreadsheetml/2006/main" count="76" uniqueCount="56">
  <si>
    <t>Profit First Calculator</t>
  </si>
  <si>
    <t>Amount to Move</t>
  </si>
  <si>
    <t>Actually Moved</t>
  </si>
  <si>
    <t>Cash In</t>
  </si>
  <si>
    <t>GST to be shifted</t>
  </si>
  <si>
    <t>&gt;&gt;&gt;</t>
  </si>
  <si>
    <t>to Tax Account</t>
  </si>
  <si>
    <t>Real Revenue</t>
  </si>
  <si>
    <t>Profit</t>
  </si>
  <si>
    <t>Owners Comp (Inc PAYG, super)</t>
  </si>
  <si>
    <t>Fixed</t>
  </si>
  <si>
    <t>Tax - Income taxes</t>
  </si>
  <si>
    <t>To ATO Tax</t>
  </si>
  <si>
    <t>Cash Buffer</t>
  </si>
  <si>
    <t>Opex</t>
  </si>
  <si>
    <t>Of which: cash salaries</t>
  </si>
  <si>
    <t>PAYG</t>
  </si>
  <si>
    <t>&gt;&gt;&gt; to Tax account</t>
  </si>
  <si>
    <t>To ATO</t>
  </si>
  <si>
    <t>Superannuation</t>
  </si>
  <si>
    <t>Paid on pay day</t>
  </si>
  <si>
    <t>Remaining Opex</t>
  </si>
  <si>
    <t>Opex %</t>
  </si>
  <si>
    <t>GST</t>
  </si>
  <si>
    <t>Real Rev</t>
  </si>
  <si>
    <t>Owners Comp</t>
  </si>
  <si>
    <t>Tax</t>
  </si>
  <si>
    <t>Salaries</t>
  </si>
  <si>
    <t>Super</t>
  </si>
  <si>
    <t>Spent to date</t>
  </si>
  <si>
    <t>$</t>
  </si>
  <si>
    <t>%</t>
  </si>
  <si>
    <t>Owners Pay</t>
  </si>
  <si>
    <t>Operating Expenses</t>
  </si>
  <si>
    <t>Revenue</t>
  </si>
  <si>
    <t>STEP 1 - Enter your TAP in the cells below</t>
  </si>
  <si>
    <t>STEP 2 - Enter your cash inflow</t>
  </si>
  <si>
    <t>Paid as a dividend</t>
  </si>
  <si>
    <t>To cash savings account</t>
  </si>
  <si>
    <t>Start date</t>
  </si>
  <si>
    <t>Remaining</t>
  </si>
  <si>
    <t>Cash Transfers</t>
  </si>
  <si>
    <t>STEP 3 - Record your history</t>
  </si>
  <si>
    <t>Profit First, by Mike Michalowicz, is a handy way of making sure you get paid. Often as business owners we forget to pay ourselves and end up working the longest hours, with the least amount of pay. Profit First stops that.</t>
  </si>
  <si>
    <t>The Profit First calculator has taken to the original idea and modified it for Australian conditions. It takes the original idea and adjusts it for GST. This is because, as a business, when you receive cash in, you also have GST as part of that amount. This GST isn't your money, it is passed to the ATO when you lodge your quarterly BAS. Without making a GST adjustment you risk overstating how much cash you have (its not all yours remember, some of its the ATOs).</t>
  </si>
  <si>
    <t>We use Xero to run our reports, but any good accounting software should be able to generate the data you need.</t>
  </si>
  <si>
    <t>The other modificaiton I make is to pay taxes, GST, PAYG etc as I go. You can also prepay your taxes (which is how I do it). For example, lets say your cycle is fortnightly. At the end of each fortnight, I simply move the required amount of GST to the ATO. That's right, I pay them early! Why? Well, I am going to have to pay it anyway, its just a matter of timing. Profits First methodology helps me become more efficient in how I do that. Same with PAYG W (that is the amount you withhold from salaries for employees). I pay my PAYG W and Superannuation at each pay date, not just when its due. That way, I know how much cash I have at any point in time. It might hurt a little in the short term, but in the long term I am always better off.</t>
  </si>
  <si>
    <t>How the Profit First Calculator works</t>
  </si>
  <si>
    <t>1) Run the cashflow report for the given period (fortnight, month etc).</t>
  </si>
  <si>
    <t>2) In Xero, make sure that the report includes GST.</t>
  </si>
  <si>
    <t xml:space="preserve">3) Enter in the TAP (this is calculated using the methodology in the book). </t>
  </si>
  <si>
    <t>4) Then enter in the cash receipt in Step 2. Also add in your owners comp</t>
  </si>
  <si>
    <t>5) Then enter in your staff salaries paid in cash and the PAYG / superannuation assocaited with those salaries.</t>
  </si>
  <si>
    <t>6) as you pay each amount, enter in that number is column F. Column G then gives you the remaining balance of cash to move.</t>
  </si>
  <si>
    <t>hello@jdscott.co</t>
  </si>
  <si>
    <t>LIABILITY LIMITED BY A SCHEME APPROVED UNDER PROFESSIONAL STANDARDS LEGISLATION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</si>
</sst>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_ ;[Red]\-#,##0\ "/>
    <numFmt numFmtId="166" formatCode="dd\-mmm\-yyyy"/>
    <numFmt numFmtId="167"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u/>
      <sz val="10"/>
      <color theme="1"/>
      <name val="Arial"/>
      <family val="2"/>
    </font>
    <font>
      <sz val="10"/>
      <color theme="1"/>
      <name val="Arial"/>
      <family val="2"/>
    </font>
    <font>
      <b/>
      <sz val="10"/>
      <color theme="1"/>
      <name val="Arial"/>
      <family val="2"/>
    </font>
    <font>
      <sz val="10"/>
      <name val="Arial"/>
      <family val="2"/>
    </font>
    <font>
      <b/>
      <sz val="18"/>
      <color theme="1"/>
      <name val="Calibri"/>
      <family val="2"/>
      <scheme val="minor"/>
    </font>
    <font>
      <b/>
      <sz val="22"/>
      <color theme="1"/>
      <name val="Calibri"/>
      <family val="2"/>
      <scheme val="minor"/>
    </font>
    <font>
      <b/>
      <u/>
      <sz val="16"/>
      <color theme="1"/>
      <name val="Calibri"/>
      <family val="2"/>
      <scheme val="minor"/>
    </font>
    <font>
      <u/>
      <sz val="11"/>
      <color theme="1"/>
      <name val="Calibri"/>
      <family val="2"/>
      <scheme val="minor"/>
    </font>
    <font>
      <u/>
      <sz val="11"/>
      <color theme="10"/>
      <name val="Calibri"/>
      <family val="2"/>
      <scheme val="minor"/>
    </font>
    <font>
      <u/>
      <sz val="24"/>
      <color theme="10"/>
      <name val="Calibri"/>
      <family val="2"/>
      <scheme val="minor"/>
    </font>
    <font>
      <i/>
      <sz val="11"/>
      <color rgb="FF25252C"/>
      <name val="Hind Siliguri"/>
    </font>
  </fonts>
  <fills count="4">
    <fill>
      <patternFill patternType="none"/>
    </fill>
    <fill>
      <patternFill patternType="gray125"/>
    </fill>
    <fill>
      <patternFill patternType="solid">
        <fgColor theme="4" tint="0.79998168889431442"/>
        <bgColor indexed="65"/>
      </patternFill>
    </fill>
    <fill>
      <patternFill patternType="solid">
        <fgColor theme="8" tint="0.59999389629810485"/>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1" fillId="0" borderId="0" applyNumberFormat="0" applyFill="0" applyBorder="0" applyAlignment="0" applyProtection="0"/>
  </cellStyleXfs>
  <cellXfs count="50">
    <xf numFmtId="0" fontId="0" fillId="0" borderId="0" xfId="0"/>
    <xf numFmtId="0" fontId="3" fillId="0" borderId="1" xfId="0" applyFont="1" applyBorder="1"/>
    <xf numFmtId="0" fontId="4" fillId="0" borderId="2" xfId="0" applyFont="1" applyBorder="1"/>
    <xf numFmtId="0" fontId="5" fillId="0" borderId="2" xfId="0" applyFont="1" applyBorder="1" applyAlignment="1">
      <alignment wrapText="1"/>
    </xf>
    <xf numFmtId="0" fontId="4" fillId="0" borderId="0" xfId="0" applyFont="1"/>
    <xf numFmtId="0" fontId="4" fillId="0" borderId="4" xfId="0" applyFont="1" applyBorder="1"/>
    <xf numFmtId="164" fontId="4" fillId="3" borderId="5" xfId="1" applyNumberFormat="1" applyFont="1" applyFill="1" applyBorder="1"/>
    <xf numFmtId="164" fontId="4" fillId="0" borderId="0" xfId="1" applyNumberFormat="1" applyFont="1" applyBorder="1"/>
    <xf numFmtId="0" fontId="4" fillId="0" borderId="6" xfId="0" applyFont="1" applyBorder="1"/>
    <xf numFmtId="1" fontId="4" fillId="0" borderId="0" xfId="0" applyNumberFormat="1" applyFont="1"/>
    <xf numFmtId="0" fontId="5" fillId="0" borderId="4" xfId="0" applyFont="1" applyBorder="1"/>
    <xf numFmtId="164" fontId="5" fillId="0" borderId="0" xfId="1" applyNumberFormat="1" applyFont="1" applyBorder="1"/>
    <xf numFmtId="0" fontId="5" fillId="0" borderId="7" xfId="0" applyFont="1" applyBorder="1"/>
    <xf numFmtId="164" fontId="5" fillId="0" borderId="8" xfId="0" applyNumberFormat="1" applyFont="1" applyBorder="1"/>
    <xf numFmtId="0" fontId="4" fillId="0" borderId="8" xfId="0" applyFont="1" applyBorder="1"/>
    <xf numFmtId="0" fontId="4" fillId="0" borderId="9" xfId="0" applyFont="1" applyBorder="1"/>
    <xf numFmtId="0" fontId="5" fillId="0" borderId="0" xfId="0" applyFont="1"/>
    <xf numFmtId="164" fontId="5" fillId="0" borderId="0" xfId="0" applyNumberFormat="1" applyFont="1"/>
    <xf numFmtId="165" fontId="4" fillId="0" borderId="0" xfId="0" applyNumberFormat="1" applyFont="1"/>
    <xf numFmtId="9" fontId="4" fillId="0" borderId="0" xfId="2" applyFont="1"/>
    <xf numFmtId="0" fontId="4" fillId="0" borderId="11" xfId="0" applyFont="1" applyBorder="1"/>
    <xf numFmtId="164" fontId="4" fillId="0" borderId="5" xfId="1" applyNumberFormat="1" applyFont="1" applyFill="1" applyBorder="1"/>
    <xf numFmtId="167" fontId="6" fillId="0" borderId="11" xfId="0" applyNumberFormat="1" applyFont="1" applyBorder="1" applyAlignment="1">
      <alignment horizontal="right" vertical="center"/>
    </xf>
    <xf numFmtId="3" fontId="4" fillId="0" borderId="11" xfId="0" applyNumberFormat="1" applyFont="1" applyBorder="1"/>
    <xf numFmtId="3" fontId="5" fillId="0" borderId="11" xfId="0" applyNumberFormat="1" applyFont="1" applyBorder="1"/>
    <xf numFmtId="165" fontId="4" fillId="0" borderId="12" xfId="0" applyNumberFormat="1" applyFont="1" applyBorder="1"/>
    <xf numFmtId="0" fontId="4" fillId="0" borderId="14" xfId="0" applyFont="1" applyBorder="1"/>
    <xf numFmtId="9" fontId="4" fillId="0" borderId="14" xfId="2" applyFont="1" applyBorder="1"/>
    <xf numFmtId="9" fontId="5" fillId="0" borderId="14" xfId="2" applyFont="1" applyBorder="1"/>
    <xf numFmtId="9" fontId="4" fillId="0" borderId="14" xfId="2" applyFont="1" applyFill="1" applyBorder="1"/>
    <xf numFmtId="9" fontId="4" fillId="0" borderId="15" xfId="2" applyFont="1" applyBorder="1"/>
    <xf numFmtId="9" fontId="0" fillId="0" borderId="0" xfId="0" applyNumberFormat="1"/>
    <xf numFmtId="0" fontId="2" fillId="0" borderId="0" xfId="0" applyFont="1"/>
    <xf numFmtId="0" fontId="7" fillId="0" borderId="0" xfId="0" applyFont="1"/>
    <xf numFmtId="14" fontId="1" fillId="2" borderId="5" xfId="3" applyNumberFormat="1" applyBorder="1"/>
    <xf numFmtId="0" fontId="5" fillId="0" borderId="3" xfId="0" applyFont="1" applyBorder="1" applyAlignment="1">
      <alignment wrapText="1"/>
    </xf>
    <xf numFmtId="0" fontId="4" fillId="0" borderId="14" xfId="2" applyNumberFormat="1" applyFont="1" applyBorder="1"/>
    <xf numFmtId="0" fontId="4" fillId="0" borderId="0" xfId="0" applyFont="1" applyAlignment="1">
      <alignment wrapText="1"/>
    </xf>
    <xf numFmtId="0" fontId="5" fillId="0" borderId="0" xfId="0" applyFont="1" applyAlignment="1">
      <alignment wrapText="1"/>
    </xf>
    <xf numFmtId="0" fontId="0" fillId="0" borderId="0" xfId="0" applyAlignment="1">
      <alignment wrapText="1"/>
    </xf>
    <xf numFmtId="0" fontId="8" fillId="0" borderId="8" xfId="0" applyFont="1" applyBorder="1"/>
    <xf numFmtId="0" fontId="0" fillId="0" borderId="8" xfId="0" applyBorder="1"/>
    <xf numFmtId="0" fontId="9" fillId="0" borderId="0" xfId="0" applyFont="1"/>
    <xf numFmtId="0" fontId="10" fillId="0" borderId="0" xfId="0" applyFont="1"/>
    <xf numFmtId="9" fontId="1" fillId="2" borderId="5" xfId="2" applyFill="1" applyBorder="1"/>
    <xf numFmtId="0" fontId="0" fillId="0" borderId="0" xfId="0" applyAlignment="1">
      <alignment horizontal="left" wrapText="1"/>
    </xf>
    <xf numFmtId="166" fontId="4" fillId="0" borderId="10" xfId="0" applyNumberFormat="1" applyFont="1" applyBorder="1" applyAlignment="1">
      <alignment horizontal="center" vertical="center"/>
    </xf>
    <xf numFmtId="166" fontId="4" fillId="0" borderId="13" xfId="0" applyNumberFormat="1" applyFont="1" applyBorder="1" applyAlignment="1">
      <alignment horizontal="center" vertical="center"/>
    </xf>
    <xf numFmtId="0" fontId="12" fillId="0" borderId="0" xfId="4" applyFont="1"/>
    <xf numFmtId="0" fontId="13" fillId="0" borderId="0" xfId="0" applyFont="1"/>
  </cellXfs>
  <cellStyles count="5">
    <cellStyle name="20% - Accent1" xfId="3" builtinId="30"/>
    <cellStyle name="Comma" xfId="1" builtinId="3"/>
    <cellStyle name="Hyperlink" xfId="4" builtinId="8"/>
    <cellStyle name="Normal" xfId="0" builtinId="0"/>
    <cellStyle name="Percent" xfId="2" builtinId="5"/>
  </cellStyles>
  <dxfs count="2">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jdscott.co/news/" TargetMode="External"/><Relationship Id="rId2" Type="http://schemas.openxmlformats.org/officeDocument/2006/relationships/hyperlink" Target="https://www.jdscott.co/news/summary-of-profits-first-by-mike-michalowicz/" TargetMode="External"/><Relationship Id="rId1" Type="http://schemas.openxmlformats.org/officeDocument/2006/relationships/image" Target="../media/image1.pn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552450</xdr:colOff>
      <xdr:row>13</xdr:row>
      <xdr:rowOff>171450</xdr:rowOff>
    </xdr:from>
    <xdr:to>
      <xdr:col>26</xdr:col>
      <xdr:colOff>389936</xdr:colOff>
      <xdr:row>38</xdr:row>
      <xdr:rowOff>8793</xdr:rowOff>
    </xdr:to>
    <xdr:pic>
      <xdr:nvPicPr>
        <xdr:cNvPr id="2" name="Picture 1">
          <a:extLst>
            <a:ext uri="{FF2B5EF4-FFF2-40B4-BE49-F238E27FC236}">
              <a16:creationId xmlns:a16="http://schemas.microsoft.com/office/drawing/2014/main" id="{6573EEB7-E8BF-975C-4D43-96C536896860}"/>
            </a:ext>
          </a:extLst>
        </xdr:cNvPr>
        <xdr:cNvPicPr>
          <a:picLocks noChangeAspect="1"/>
        </xdr:cNvPicPr>
      </xdr:nvPicPr>
      <xdr:blipFill>
        <a:blip xmlns:r="http://schemas.openxmlformats.org/officeDocument/2006/relationships" r:embed="rId1"/>
        <a:stretch>
          <a:fillRect/>
        </a:stretch>
      </xdr:blipFill>
      <xdr:spPr>
        <a:xfrm>
          <a:off x="11525250" y="3267075"/>
          <a:ext cx="4714286" cy="5857143"/>
        </a:xfrm>
        <a:prstGeom prst="rect">
          <a:avLst/>
        </a:prstGeom>
      </xdr:spPr>
    </xdr:pic>
    <xdr:clientData/>
  </xdr:twoCellAnchor>
  <xdr:twoCellAnchor>
    <xdr:from>
      <xdr:col>1</xdr:col>
      <xdr:colOff>114300</xdr:colOff>
      <xdr:row>11</xdr:row>
      <xdr:rowOff>57149</xdr:rowOff>
    </xdr:from>
    <xdr:to>
      <xdr:col>4</xdr:col>
      <xdr:colOff>295275</xdr:colOff>
      <xdr:row>14</xdr:row>
      <xdr:rowOff>123824</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97540384-6CED-1071-F723-2AE317EA73F8}"/>
            </a:ext>
          </a:extLst>
        </xdr:cNvPr>
        <xdr:cNvSpPr/>
      </xdr:nvSpPr>
      <xdr:spPr>
        <a:xfrm>
          <a:off x="723900" y="1190624"/>
          <a:ext cx="2009775" cy="638175"/>
        </a:xfrm>
        <a:prstGeom prst="roundRect">
          <a:avLst/>
        </a:prstGeom>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a:t>Check out</a:t>
          </a:r>
          <a:r>
            <a:rPr lang="en-AU" sz="1400" b="1" baseline="0"/>
            <a:t> our post on how Profit First works</a:t>
          </a:r>
          <a:endParaRPr lang="en-AU" sz="1400" b="1"/>
        </a:p>
      </xdr:txBody>
    </xdr:sp>
    <xdr:clientData/>
  </xdr:twoCellAnchor>
  <xdr:twoCellAnchor>
    <xdr:from>
      <xdr:col>1</xdr:col>
      <xdr:colOff>114299</xdr:colOff>
      <xdr:row>34</xdr:row>
      <xdr:rowOff>76200</xdr:rowOff>
    </xdr:from>
    <xdr:to>
      <xdr:col>8</xdr:col>
      <xdr:colOff>190500</xdr:colOff>
      <xdr:row>39</xdr:row>
      <xdr:rowOff>66675</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214CE8ED-6E85-870E-866D-EED676490570}"/>
            </a:ext>
          </a:extLst>
        </xdr:cNvPr>
        <xdr:cNvSpPr/>
      </xdr:nvSpPr>
      <xdr:spPr>
        <a:xfrm>
          <a:off x="723899" y="7077075"/>
          <a:ext cx="4343401" cy="94297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2000"/>
            <a:t>Love the calculator? Click</a:t>
          </a:r>
          <a:r>
            <a:rPr lang="en-AU" sz="2000" baseline="0"/>
            <a:t> here to get more useful tools</a:t>
          </a:r>
        </a:p>
      </xdr:txBody>
    </xdr:sp>
    <xdr:clientData/>
  </xdr:twoCellAnchor>
  <xdr:twoCellAnchor editAs="oneCell">
    <xdr:from>
      <xdr:col>1</xdr:col>
      <xdr:colOff>28575</xdr:colOff>
      <xdr:row>1</xdr:row>
      <xdr:rowOff>1</xdr:rowOff>
    </xdr:from>
    <xdr:to>
      <xdr:col>7</xdr:col>
      <xdr:colOff>133351</xdr:colOff>
      <xdr:row>4</xdr:row>
      <xdr:rowOff>150139</xdr:rowOff>
    </xdr:to>
    <xdr:pic>
      <xdr:nvPicPr>
        <xdr:cNvPr id="6" name="Picture 5">
          <a:extLst>
            <a:ext uri="{FF2B5EF4-FFF2-40B4-BE49-F238E27FC236}">
              <a16:creationId xmlns:a16="http://schemas.microsoft.com/office/drawing/2014/main" id="{190756D4-90A8-DBBB-EF9A-2FE1D2D8F5A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8175" y="1"/>
          <a:ext cx="3762376" cy="931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lo@jdscott.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65A7F-17B0-4296-8CC6-414238314244}">
  <dimension ref="B3:S45"/>
  <sheetViews>
    <sheetView showGridLines="0" tabSelected="1" workbookViewId="0">
      <selection activeCell="D45" sqref="D45"/>
    </sheetView>
  </sheetViews>
  <sheetFormatPr defaultRowHeight="15" x14ac:dyDescent="0.25"/>
  <sheetData>
    <row r="3" spans="2:19" ht="31.5" x14ac:dyDescent="0.5">
      <c r="K3" s="48" t="s">
        <v>54</v>
      </c>
    </row>
    <row r="8" spans="2:19" ht="29.25" thickBot="1" x14ac:dyDescent="0.5">
      <c r="B8" s="40" t="s">
        <v>0</v>
      </c>
      <c r="C8" s="41"/>
      <c r="D8" s="41"/>
      <c r="E8" s="41"/>
      <c r="F8" s="41"/>
      <c r="G8" s="41"/>
      <c r="H8" s="41"/>
      <c r="I8" s="41"/>
      <c r="J8" s="41"/>
      <c r="K8" s="41"/>
      <c r="L8" s="41"/>
      <c r="M8" s="41"/>
      <c r="N8" s="41"/>
      <c r="O8" s="41"/>
      <c r="P8" s="41"/>
      <c r="Q8" s="41"/>
      <c r="R8" s="41"/>
      <c r="S8" s="41"/>
    </row>
    <row r="10" spans="2:19" ht="33" customHeight="1" x14ac:dyDescent="0.25">
      <c r="B10" s="45" t="s">
        <v>43</v>
      </c>
      <c r="C10" s="45"/>
      <c r="D10" s="45"/>
      <c r="E10" s="45"/>
      <c r="F10" s="45"/>
      <c r="G10" s="45"/>
      <c r="H10" s="45"/>
      <c r="I10" s="45"/>
      <c r="J10" s="45"/>
      <c r="K10" s="45"/>
      <c r="L10" s="45"/>
      <c r="M10" s="45"/>
      <c r="N10" s="45"/>
      <c r="O10" s="45"/>
      <c r="P10" s="45"/>
      <c r="Q10" s="45"/>
      <c r="R10" s="45"/>
    </row>
    <row r="17" spans="2:19" ht="51.75" customHeight="1" x14ac:dyDescent="0.25">
      <c r="B17" s="45" t="s">
        <v>44</v>
      </c>
      <c r="C17" s="45"/>
      <c r="D17" s="45"/>
      <c r="E17" s="45"/>
      <c r="F17" s="45"/>
      <c r="G17" s="45"/>
      <c r="H17" s="45"/>
      <c r="I17" s="45"/>
      <c r="J17" s="45"/>
      <c r="K17" s="45"/>
      <c r="L17" s="45"/>
      <c r="M17" s="45"/>
      <c r="N17" s="45"/>
      <c r="O17" s="45"/>
      <c r="P17" s="45"/>
      <c r="Q17" s="45"/>
      <c r="R17" s="45"/>
      <c r="S17" s="45"/>
    </row>
    <row r="19" spans="2:19" ht="71.25" customHeight="1" x14ac:dyDescent="0.25">
      <c r="B19" s="45" t="s">
        <v>46</v>
      </c>
      <c r="C19" s="45"/>
      <c r="D19" s="45"/>
      <c r="E19" s="45"/>
      <c r="F19" s="45"/>
      <c r="G19" s="45"/>
      <c r="H19" s="45"/>
      <c r="I19" s="45"/>
      <c r="J19" s="45"/>
      <c r="K19" s="45"/>
      <c r="L19" s="45"/>
      <c r="M19" s="45"/>
      <c r="N19" s="45"/>
      <c r="O19" s="45"/>
      <c r="P19" s="45"/>
      <c r="Q19" s="45"/>
      <c r="R19" s="45"/>
      <c r="S19" s="45"/>
    </row>
    <row r="23" spans="2:19" ht="21" x14ac:dyDescent="0.35">
      <c r="B23" s="42" t="s">
        <v>47</v>
      </c>
      <c r="C23" s="43"/>
    </row>
    <row r="25" spans="2:19" x14ac:dyDescent="0.25">
      <c r="B25" t="s">
        <v>45</v>
      </c>
    </row>
    <row r="27" spans="2:19" x14ac:dyDescent="0.25">
      <c r="B27" t="s">
        <v>48</v>
      </c>
    </row>
    <row r="28" spans="2:19" x14ac:dyDescent="0.25">
      <c r="B28" t="s">
        <v>49</v>
      </c>
    </row>
    <row r="29" spans="2:19" x14ac:dyDescent="0.25">
      <c r="B29" t="s">
        <v>50</v>
      </c>
    </row>
    <row r="30" spans="2:19" x14ac:dyDescent="0.25">
      <c r="B30" t="s">
        <v>51</v>
      </c>
    </row>
    <row r="31" spans="2:19" x14ac:dyDescent="0.25">
      <c r="B31" t="s">
        <v>52</v>
      </c>
    </row>
    <row r="32" spans="2:19" x14ac:dyDescent="0.25">
      <c r="B32" t="s">
        <v>53</v>
      </c>
    </row>
    <row r="45" spans="2:2" ht="21" x14ac:dyDescent="0.55000000000000004">
      <c r="B45" s="49" t="s">
        <v>55</v>
      </c>
    </row>
  </sheetData>
  <mergeCells count="3">
    <mergeCell ref="B10:R10"/>
    <mergeCell ref="B17:S17"/>
    <mergeCell ref="B19:S19"/>
  </mergeCells>
  <hyperlinks>
    <hyperlink ref="K3" r:id="rId1" xr:uid="{F40E2F36-FFED-4DDC-A487-8DB3D65ADD9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A65FE-72FE-48CC-9D55-7FF3C08C548F}">
  <dimension ref="B3:P45"/>
  <sheetViews>
    <sheetView showGridLines="0" topLeftCell="A14" workbookViewId="0">
      <selection activeCell="M27" sqref="M27"/>
    </sheetView>
  </sheetViews>
  <sheetFormatPr defaultRowHeight="15" x14ac:dyDescent="0.25"/>
  <cols>
    <col min="2" max="2" width="27.85546875" bestFit="1" customWidth="1"/>
    <col min="4" max="4" width="10.42578125" customWidth="1"/>
    <col min="6" max="7" width="12" customWidth="1"/>
    <col min="16" max="16" width="13.42578125" customWidth="1"/>
  </cols>
  <sheetData>
    <row r="3" spans="2:16" ht="23.25" x14ac:dyDescent="0.35">
      <c r="B3" s="33" t="s">
        <v>35</v>
      </c>
    </row>
    <row r="5" spans="2:16" x14ac:dyDescent="0.25">
      <c r="B5" t="s">
        <v>34</v>
      </c>
      <c r="C5" s="31">
        <v>1</v>
      </c>
      <c r="E5" s="32" t="s">
        <v>39</v>
      </c>
      <c r="F5" s="34">
        <v>45135</v>
      </c>
    </row>
    <row r="6" spans="2:16" x14ac:dyDescent="0.25">
      <c r="B6" t="s">
        <v>8</v>
      </c>
      <c r="C6" s="44">
        <v>0.05</v>
      </c>
    </row>
    <row r="7" spans="2:16" x14ac:dyDescent="0.25">
      <c r="B7" t="s">
        <v>32</v>
      </c>
      <c r="C7" s="44">
        <v>0.05</v>
      </c>
    </row>
    <row r="8" spans="2:16" x14ac:dyDescent="0.25">
      <c r="B8" t="s">
        <v>26</v>
      </c>
      <c r="C8" s="44">
        <v>0.2</v>
      </c>
    </row>
    <row r="9" spans="2:16" x14ac:dyDescent="0.25">
      <c r="B9" t="s">
        <v>13</v>
      </c>
      <c r="C9" s="44">
        <v>0.05</v>
      </c>
    </row>
    <row r="10" spans="2:16" x14ac:dyDescent="0.25">
      <c r="B10" t="s">
        <v>33</v>
      </c>
      <c r="C10" s="31">
        <f>+C5-C6-C7-C8-C9</f>
        <v>0.64999999999999991</v>
      </c>
    </row>
    <row r="11" spans="2:16" x14ac:dyDescent="0.25">
      <c r="C11" s="31"/>
    </row>
    <row r="12" spans="2:16" x14ac:dyDescent="0.25">
      <c r="C12" s="31"/>
    </row>
    <row r="13" spans="2:16" ht="23.25" x14ac:dyDescent="0.35">
      <c r="B13" s="33" t="s">
        <v>36</v>
      </c>
      <c r="C13" s="31"/>
    </row>
    <row r="14" spans="2:16" x14ac:dyDescent="0.25">
      <c r="C14" s="31"/>
    </row>
    <row r="15" spans="2:16" ht="15.75" thickBot="1" x14ac:dyDescent="0.3"/>
    <row r="16" spans="2:16" ht="26.25" x14ac:dyDescent="0.25">
      <c r="B16" s="1" t="s">
        <v>41</v>
      </c>
      <c r="C16" s="2"/>
      <c r="D16" s="2"/>
      <c r="E16" s="3" t="s">
        <v>1</v>
      </c>
      <c r="F16" s="3" t="s">
        <v>2</v>
      </c>
      <c r="G16" s="3" t="s">
        <v>40</v>
      </c>
      <c r="H16" s="3"/>
      <c r="I16" s="3"/>
      <c r="J16" s="35"/>
      <c r="K16" s="4"/>
      <c r="L16" s="4"/>
      <c r="M16" s="4"/>
      <c r="N16" s="4"/>
      <c r="O16" s="4"/>
      <c r="P16" s="4"/>
    </row>
    <row r="17" spans="2:16" x14ac:dyDescent="0.25">
      <c r="B17" s="5" t="s">
        <v>3</v>
      </c>
      <c r="C17" s="6">
        <v>0</v>
      </c>
      <c r="D17" s="4"/>
      <c r="E17" s="7">
        <f>+C17</f>
        <v>0</v>
      </c>
      <c r="F17" s="4"/>
      <c r="G17" s="4"/>
      <c r="H17" s="4"/>
      <c r="I17" s="4"/>
      <c r="J17" s="8"/>
      <c r="K17" s="4"/>
      <c r="L17" s="4"/>
      <c r="M17" s="4"/>
      <c r="N17" s="4"/>
      <c r="O17" s="4"/>
      <c r="P17" s="4"/>
    </row>
    <row r="18" spans="2:16" x14ac:dyDescent="0.25">
      <c r="B18" s="5" t="s">
        <v>4</v>
      </c>
      <c r="C18" s="9">
        <f>+C17/11</f>
        <v>0</v>
      </c>
      <c r="D18" s="4" t="s">
        <v>5</v>
      </c>
      <c r="E18" s="7">
        <f>C17/11</f>
        <v>0</v>
      </c>
      <c r="F18" s="6">
        <v>0</v>
      </c>
      <c r="G18" s="7">
        <f>+E18-F18</f>
        <v>0</v>
      </c>
      <c r="H18" s="4" t="s">
        <v>6</v>
      </c>
      <c r="I18" s="4"/>
      <c r="J18" s="8"/>
      <c r="K18" s="4"/>
      <c r="L18" s="4"/>
      <c r="M18" s="4"/>
      <c r="N18" s="4"/>
      <c r="O18" s="4"/>
      <c r="P18" s="4"/>
    </row>
    <row r="19" spans="2:16" x14ac:dyDescent="0.25">
      <c r="B19" s="10" t="s">
        <v>7</v>
      </c>
      <c r="C19" s="11">
        <f>+C17-C18</f>
        <v>0</v>
      </c>
      <c r="D19" s="4"/>
      <c r="E19" s="11">
        <f>+E17-E18</f>
        <v>0</v>
      </c>
      <c r="F19" s="7"/>
      <c r="G19" s="7"/>
      <c r="H19" s="4"/>
      <c r="I19" s="4"/>
      <c r="J19" s="8"/>
      <c r="K19" s="4"/>
      <c r="L19" s="4"/>
      <c r="M19" s="4"/>
      <c r="N19" s="4"/>
      <c r="O19" s="4"/>
      <c r="P19" s="4"/>
    </row>
    <row r="20" spans="2:16" x14ac:dyDescent="0.25">
      <c r="B20" s="5" t="s">
        <v>8</v>
      </c>
      <c r="C20" s="7">
        <f>C19*Profitpercentage</f>
        <v>0</v>
      </c>
      <c r="D20" s="4" t="s">
        <v>5</v>
      </c>
      <c r="E20" s="7">
        <f>+C20</f>
        <v>0</v>
      </c>
      <c r="F20" s="6">
        <v>0</v>
      </c>
      <c r="G20" s="7">
        <f>+E20-F20</f>
        <v>0</v>
      </c>
      <c r="H20" s="4" t="s">
        <v>37</v>
      </c>
      <c r="I20" s="4"/>
      <c r="J20" s="8"/>
      <c r="K20" s="4"/>
      <c r="L20" s="4"/>
      <c r="M20" s="4"/>
      <c r="N20" s="4"/>
      <c r="O20" s="4"/>
      <c r="P20" s="4"/>
    </row>
    <row r="21" spans="2:16" x14ac:dyDescent="0.25">
      <c r="B21" s="5" t="s">
        <v>9</v>
      </c>
      <c r="C21" s="6">
        <v>0</v>
      </c>
      <c r="D21" s="4" t="s">
        <v>10</v>
      </c>
      <c r="E21" s="7">
        <f>+C21</f>
        <v>0</v>
      </c>
      <c r="F21" s="6">
        <v>0</v>
      </c>
      <c r="G21" s="7">
        <f>+E21-F21</f>
        <v>0</v>
      </c>
      <c r="H21" s="4"/>
      <c r="I21" s="4"/>
      <c r="J21" s="8"/>
      <c r="K21" s="4"/>
      <c r="L21" s="4"/>
      <c r="M21" s="4"/>
      <c r="N21" s="4"/>
      <c r="O21" s="4"/>
      <c r="P21" s="4"/>
    </row>
    <row r="22" spans="2:16" x14ac:dyDescent="0.25">
      <c r="B22" s="5" t="s">
        <v>11</v>
      </c>
      <c r="C22" s="7">
        <f>C19*C8</f>
        <v>0</v>
      </c>
      <c r="D22" s="4" t="s">
        <v>5</v>
      </c>
      <c r="E22" s="7">
        <f>+C22</f>
        <v>0</v>
      </c>
      <c r="F22" s="6">
        <v>0</v>
      </c>
      <c r="G22" s="7">
        <f>+E22-F22</f>
        <v>0</v>
      </c>
      <c r="H22" s="4" t="s">
        <v>12</v>
      </c>
      <c r="I22" s="4"/>
      <c r="J22" s="8"/>
      <c r="K22" s="4"/>
      <c r="L22" s="4"/>
      <c r="M22" s="4"/>
      <c r="N22" s="4"/>
      <c r="O22" s="4"/>
      <c r="P22" s="4"/>
    </row>
    <row r="23" spans="2:16" x14ac:dyDescent="0.25">
      <c r="B23" s="5" t="s">
        <v>13</v>
      </c>
      <c r="C23" s="7">
        <f>+C19*$Q$23</f>
        <v>0</v>
      </c>
      <c r="D23" s="4"/>
      <c r="E23" s="7">
        <f>+C23</f>
        <v>0</v>
      </c>
      <c r="F23" s="6">
        <v>0</v>
      </c>
      <c r="G23" s="7">
        <f>+E23-F23</f>
        <v>0</v>
      </c>
      <c r="H23" s="4" t="s">
        <v>38</v>
      </c>
      <c r="I23" s="4"/>
      <c r="J23" s="8"/>
      <c r="K23" s="4"/>
      <c r="L23" s="4"/>
      <c r="M23" s="4"/>
      <c r="N23" s="4"/>
      <c r="O23" s="4"/>
      <c r="P23" s="4"/>
    </row>
    <row r="24" spans="2:16" x14ac:dyDescent="0.25">
      <c r="B24" s="10" t="s">
        <v>14</v>
      </c>
      <c r="C24" s="11">
        <f>+C19-C20-C21-C22-C23</f>
        <v>0</v>
      </c>
      <c r="D24" s="4"/>
      <c r="E24" s="11">
        <f>+E19-E20-E21-E22-E23</f>
        <v>0</v>
      </c>
      <c r="F24" s="7"/>
      <c r="G24" s="7"/>
      <c r="H24" s="4"/>
      <c r="I24" s="4"/>
      <c r="J24" s="8"/>
      <c r="K24" s="4"/>
      <c r="L24" s="4"/>
      <c r="M24" s="4"/>
      <c r="N24" s="4"/>
      <c r="O24" s="4"/>
      <c r="P24" s="4"/>
    </row>
    <row r="25" spans="2:16" x14ac:dyDescent="0.25">
      <c r="B25" s="5" t="s">
        <v>15</v>
      </c>
      <c r="C25" s="6">
        <v>0</v>
      </c>
      <c r="D25" s="4"/>
      <c r="E25" s="7">
        <f>+C25</f>
        <v>0</v>
      </c>
      <c r="F25" s="6">
        <v>0</v>
      </c>
      <c r="G25" s="7">
        <f>+E25-F25</f>
        <v>0</v>
      </c>
      <c r="H25" s="4"/>
      <c r="I25" s="4"/>
      <c r="J25" s="8"/>
      <c r="K25" s="4"/>
      <c r="L25" s="4"/>
      <c r="M25" s="4"/>
      <c r="N25" s="4"/>
      <c r="O25" s="4"/>
      <c r="P25" s="4"/>
    </row>
    <row r="26" spans="2:16" x14ac:dyDescent="0.25">
      <c r="B26" s="5" t="s">
        <v>16</v>
      </c>
      <c r="C26" s="6">
        <v>0</v>
      </c>
      <c r="D26" s="4" t="s">
        <v>17</v>
      </c>
      <c r="E26" s="7">
        <f>+C26</f>
        <v>0</v>
      </c>
      <c r="F26" s="6">
        <v>0</v>
      </c>
      <c r="G26" s="7">
        <f>+E26-F26</f>
        <v>0</v>
      </c>
      <c r="H26" s="4" t="s">
        <v>18</v>
      </c>
      <c r="I26" s="4"/>
      <c r="J26" s="8"/>
      <c r="K26" s="4"/>
      <c r="L26" s="4"/>
      <c r="M26" s="4"/>
      <c r="N26" s="4"/>
      <c r="O26" s="4"/>
      <c r="P26" s="4"/>
    </row>
    <row r="27" spans="2:16" x14ac:dyDescent="0.25">
      <c r="B27" s="5" t="s">
        <v>19</v>
      </c>
      <c r="C27" s="6">
        <v>0</v>
      </c>
      <c r="D27" s="4" t="s">
        <v>5</v>
      </c>
      <c r="E27" s="7">
        <f>+C27</f>
        <v>0</v>
      </c>
      <c r="F27" s="6">
        <v>0</v>
      </c>
      <c r="G27" s="7">
        <f>+E27-F27</f>
        <v>0</v>
      </c>
      <c r="H27" s="4" t="s">
        <v>20</v>
      </c>
      <c r="I27" s="4"/>
      <c r="J27" s="8"/>
      <c r="K27" s="4"/>
      <c r="L27" s="4"/>
      <c r="M27" s="4"/>
      <c r="N27" s="4"/>
      <c r="O27" s="4"/>
      <c r="P27" s="4"/>
    </row>
    <row r="28" spans="2:16" ht="15.75" thickBot="1" x14ac:dyDescent="0.3">
      <c r="B28" s="12" t="s">
        <v>21</v>
      </c>
      <c r="C28" s="13">
        <f>+C24-C25-C26-C27</f>
        <v>0</v>
      </c>
      <c r="D28" s="14"/>
      <c r="E28" s="13">
        <f>+E24-E25-E26-E27</f>
        <v>0</v>
      </c>
      <c r="F28" s="14"/>
      <c r="G28" s="14"/>
      <c r="H28" s="14"/>
      <c r="I28" s="14"/>
      <c r="J28" s="15"/>
      <c r="K28" s="4"/>
      <c r="L28" s="4"/>
      <c r="M28" s="4"/>
      <c r="N28" s="4"/>
      <c r="O28" s="4"/>
      <c r="P28" s="4"/>
    </row>
    <row r="29" spans="2:16" x14ac:dyDescent="0.25">
      <c r="B29" s="16"/>
      <c r="C29" s="17"/>
      <c r="D29" s="4"/>
      <c r="E29" s="4"/>
      <c r="F29" s="4"/>
      <c r="G29" s="4"/>
      <c r="H29" s="4"/>
      <c r="I29" s="4"/>
      <c r="J29" s="4"/>
      <c r="K29" s="4"/>
      <c r="L29" s="4"/>
      <c r="M29" s="4"/>
      <c r="N29" s="4"/>
      <c r="O29" s="4"/>
      <c r="P29" s="18"/>
    </row>
    <row r="30" spans="2:16" x14ac:dyDescent="0.25">
      <c r="B30" s="16" t="s">
        <v>22</v>
      </c>
      <c r="C30" s="19" t="str">
        <f>IFERROR(C24/C19,"")</f>
        <v/>
      </c>
      <c r="D30" s="4"/>
      <c r="E30" s="4"/>
      <c r="F30" s="4"/>
      <c r="G30" s="4"/>
      <c r="H30" s="4"/>
      <c r="I30" s="4"/>
      <c r="J30" s="4"/>
      <c r="K30" s="4"/>
      <c r="L30" s="4"/>
      <c r="M30" s="4"/>
      <c r="N30" s="4"/>
      <c r="O30" s="4"/>
      <c r="P30" s="4"/>
    </row>
    <row r="31" spans="2:16" x14ac:dyDescent="0.25">
      <c r="B31" s="16"/>
      <c r="C31" s="19"/>
      <c r="D31" s="4"/>
      <c r="E31" s="4"/>
      <c r="F31" s="4"/>
      <c r="G31" s="4"/>
      <c r="H31" s="4"/>
      <c r="I31" s="4"/>
      <c r="J31" s="4"/>
      <c r="K31" s="4"/>
      <c r="L31" s="4"/>
      <c r="M31" s="4"/>
      <c r="N31" s="4"/>
      <c r="O31" s="4"/>
      <c r="P31" s="4"/>
    </row>
    <row r="32" spans="2:16" ht="23.25" x14ac:dyDescent="0.35">
      <c r="B32" s="33" t="s">
        <v>42</v>
      </c>
      <c r="C32" s="19"/>
      <c r="D32" s="4"/>
      <c r="E32" s="4"/>
      <c r="F32" s="4"/>
      <c r="G32" s="4"/>
      <c r="H32" s="4"/>
      <c r="I32" s="4"/>
      <c r="J32" s="4"/>
      <c r="K32" s="4"/>
      <c r="L32" s="4"/>
      <c r="M32" s="4"/>
      <c r="N32" s="4"/>
      <c r="O32" s="4"/>
      <c r="P32" s="4"/>
    </row>
    <row r="33" spans="2:16" x14ac:dyDescent="0.25">
      <c r="B33" s="16"/>
      <c r="C33" s="19"/>
      <c r="D33" s="4"/>
      <c r="E33" s="4"/>
      <c r="F33" s="4"/>
      <c r="G33" s="4"/>
      <c r="H33" s="4"/>
      <c r="I33" s="4"/>
      <c r="J33" s="4"/>
      <c r="K33" s="4"/>
      <c r="L33" s="4"/>
      <c r="M33" s="4"/>
      <c r="N33" s="4"/>
      <c r="O33" s="4"/>
      <c r="P33" s="4"/>
    </row>
    <row r="34" spans="2:16" x14ac:dyDescent="0.25">
      <c r="B34" s="4"/>
      <c r="C34" s="19"/>
      <c r="D34" s="4"/>
      <c r="E34" s="4"/>
      <c r="F34" s="4"/>
      <c r="G34" s="4"/>
      <c r="H34" s="4"/>
      <c r="I34" s="4"/>
      <c r="J34" s="4"/>
      <c r="K34" s="4"/>
      <c r="L34" s="4"/>
      <c r="M34" s="4"/>
      <c r="N34" s="4"/>
      <c r="O34" s="4"/>
      <c r="P34" s="4"/>
    </row>
    <row r="35" spans="2:16" s="39" customFormat="1" ht="26.25" x14ac:dyDescent="0.25">
      <c r="B35" s="37"/>
      <c r="C35" s="37"/>
      <c r="D35" s="38" t="s">
        <v>3</v>
      </c>
      <c r="E35" s="38" t="s">
        <v>23</v>
      </c>
      <c r="F35" s="38" t="s">
        <v>24</v>
      </c>
      <c r="G35" s="38" t="s">
        <v>8</v>
      </c>
      <c r="H35" s="38" t="s">
        <v>25</v>
      </c>
      <c r="I35" s="38" t="s">
        <v>26</v>
      </c>
      <c r="J35" s="38" t="s">
        <v>13</v>
      </c>
      <c r="K35" s="38" t="s">
        <v>14</v>
      </c>
      <c r="L35" s="38" t="s">
        <v>27</v>
      </c>
      <c r="M35" s="38" t="s">
        <v>16</v>
      </c>
      <c r="N35" s="38" t="s">
        <v>28</v>
      </c>
      <c r="O35" s="38" t="s">
        <v>29</v>
      </c>
      <c r="P35" s="38" t="s">
        <v>21</v>
      </c>
    </row>
    <row r="36" spans="2:16" x14ac:dyDescent="0.25">
      <c r="B36" s="46">
        <f>+F5</f>
        <v>45135</v>
      </c>
      <c r="C36" s="20" t="s">
        <v>30</v>
      </c>
      <c r="D36" s="6"/>
      <c r="E36" s="22">
        <f>D36/11</f>
        <v>0</v>
      </c>
      <c r="F36" s="23">
        <f>ROUND(+D36-E36,0)</f>
        <v>0</v>
      </c>
      <c r="G36" s="6">
        <v>0</v>
      </c>
      <c r="H36" s="6">
        <v>0</v>
      </c>
      <c r="I36" s="6">
        <v>0</v>
      </c>
      <c r="J36" s="6">
        <v>0</v>
      </c>
      <c r="K36" s="24">
        <f>+F36-G36-H36-I36-J36</f>
        <v>0</v>
      </c>
      <c r="L36" s="6">
        <v>0</v>
      </c>
      <c r="M36" s="6">
        <v>0</v>
      </c>
      <c r="N36" s="6">
        <v>0</v>
      </c>
      <c r="O36" s="21"/>
      <c r="P36" s="25">
        <f>+K36-L36-M36-N36-O36</f>
        <v>0</v>
      </c>
    </row>
    <row r="37" spans="2:16" x14ac:dyDescent="0.25">
      <c r="B37" s="47"/>
      <c r="C37" s="26" t="s">
        <v>31</v>
      </c>
      <c r="D37" s="26"/>
      <c r="E37" s="26"/>
      <c r="F37" s="26"/>
      <c r="G37" s="36" t="str">
        <f>IFERROR(+G36/$F$36,"")</f>
        <v/>
      </c>
      <c r="H37" s="27" t="str">
        <f>IFERROR(+H36/$F$36,"")</f>
        <v/>
      </c>
      <c r="I37" s="27" t="e">
        <f>+I36/F36</f>
        <v>#DIV/0!</v>
      </c>
      <c r="J37" s="28">
        <v>0.05</v>
      </c>
      <c r="K37" s="27"/>
      <c r="L37" s="27"/>
      <c r="M37" s="27"/>
      <c r="N37" s="27"/>
      <c r="O37" s="29" t="e">
        <f>+(L36+M36+N36+O36)/F36</f>
        <v>#DIV/0!</v>
      </c>
      <c r="P37" s="30" t="e">
        <f>SUM(D37:O37)</f>
        <v>#DIV/0!</v>
      </c>
    </row>
    <row r="38" spans="2:16" x14ac:dyDescent="0.25">
      <c r="B38" s="46">
        <f>+B36+14</f>
        <v>45149</v>
      </c>
      <c r="C38" s="20" t="s">
        <v>30</v>
      </c>
      <c r="D38" s="6"/>
      <c r="E38" s="22">
        <f>D38/11</f>
        <v>0</v>
      </c>
      <c r="F38" s="23">
        <f>ROUND(+D38-E38,0)</f>
        <v>0</v>
      </c>
      <c r="G38" s="6">
        <v>0</v>
      </c>
      <c r="H38" s="6">
        <v>0</v>
      </c>
      <c r="I38" s="6">
        <v>0</v>
      </c>
      <c r="J38" s="6">
        <v>0</v>
      </c>
      <c r="K38" s="24">
        <f>+F38-G38-H38-I38-J38</f>
        <v>0</v>
      </c>
      <c r="L38" s="6">
        <v>0</v>
      </c>
      <c r="M38" s="6">
        <v>0</v>
      </c>
      <c r="N38" s="6">
        <v>0</v>
      </c>
      <c r="O38" s="21"/>
      <c r="P38" s="25">
        <f>+K38-L38-M38-N38-O38</f>
        <v>0</v>
      </c>
    </row>
    <row r="39" spans="2:16" x14ac:dyDescent="0.25">
      <c r="B39" s="47"/>
      <c r="C39" s="26" t="s">
        <v>31</v>
      </c>
      <c r="D39" s="26"/>
      <c r="E39" s="26"/>
      <c r="F39" s="26"/>
      <c r="G39" s="36" t="str">
        <f>IFERROR(+G38/$F$36,"")</f>
        <v/>
      </c>
      <c r="H39" s="27" t="str">
        <f>IFERROR(+H38/$F$36,"")</f>
        <v/>
      </c>
      <c r="I39" s="27" t="e">
        <f>+I38/F38</f>
        <v>#DIV/0!</v>
      </c>
      <c r="J39" s="28">
        <v>0.05</v>
      </c>
      <c r="K39" s="27"/>
      <c r="L39" s="27"/>
      <c r="M39" s="27"/>
      <c r="N39" s="27"/>
      <c r="O39" s="29" t="e">
        <f>+(L38+M38+N38+O38)/F38</f>
        <v>#DIV/0!</v>
      </c>
      <c r="P39" s="30" t="e">
        <f>SUM(D39:O39)</f>
        <v>#DIV/0!</v>
      </c>
    </row>
    <row r="40" spans="2:16" x14ac:dyDescent="0.25">
      <c r="B40" s="46">
        <f>+B38+14</f>
        <v>45163</v>
      </c>
      <c r="C40" s="20" t="s">
        <v>30</v>
      </c>
      <c r="D40" s="6"/>
      <c r="E40" s="22">
        <f>D40/11</f>
        <v>0</v>
      </c>
      <c r="F40" s="23">
        <f>ROUND(+D40-E40,0)</f>
        <v>0</v>
      </c>
      <c r="G40" s="6">
        <v>0</v>
      </c>
      <c r="H40" s="6">
        <v>0</v>
      </c>
      <c r="I40" s="6">
        <v>0</v>
      </c>
      <c r="J40" s="6">
        <v>0</v>
      </c>
      <c r="K40" s="24">
        <f>+F40-G40-H40-I40-J40</f>
        <v>0</v>
      </c>
      <c r="L40" s="6">
        <v>0</v>
      </c>
      <c r="M40" s="6">
        <v>0</v>
      </c>
      <c r="N40" s="6">
        <v>0</v>
      </c>
      <c r="O40" s="21"/>
      <c r="P40" s="25">
        <f>+K40-L40-M40-N40-O40</f>
        <v>0</v>
      </c>
    </row>
    <row r="41" spans="2:16" x14ac:dyDescent="0.25">
      <c r="B41" s="47"/>
      <c r="C41" s="26" t="s">
        <v>31</v>
      </c>
      <c r="D41" s="26"/>
      <c r="E41" s="26"/>
      <c r="F41" s="26"/>
      <c r="G41" s="36" t="str">
        <f>IFERROR(+G40/$F$36,"")</f>
        <v/>
      </c>
      <c r="H41" s="27" t="str">
        <f>IFERROR(+H40/$F$36,"")</f>
        <v/>
      </c>
      <c r="I41" s="27" t="e">
        <f>+I40/F40</f>
        <v>#DIV/0!</v>
      </c>
      <c r="J41" s="28">
        <v>0.05</v>
      </c>
      <c r="K41" s="27"/>
      <c r="L41" s="27"/>
      <c r="M41" s="27"/>
      <c r="N41" s="27"/>
      <c r="O41" s="29" t="e">
        <f>+(L40+M40+N40+O40)/F40</f>
        <v>#DIV/0!</v>
      </c>
      <c r="P41" s="30" t="e">
        <f>SUM(D41:O41)</f>
        <v>#DIV/0!</v>
      </c>
    </row>
    <row r="42" spans="2:16" x14ac:dyDescent="0.25">
      <c r="B42" s="46">
        <f>+B40+14</f>
        <v>45177</v>
      </c>
      <c r="C42" s="20" t="s">
        <v>30</v>
      </c>
      <c r="D42" s="6"/>
      <c r="E42" s="22">
        <f>D42/11</f>
        <v>0</v>
      </c>
      <c r="F42" s="23">
        <f>ROUND(+D42-E42,0)</f>
        <v>0</v>
      </c>
      <c r="G42" s="6">
        <v>0</v>
      </c>
      <c r="H42" s="6">
        <v>0</v>
      </c>
      <c r="I42" s="6">
        <v>0</v>
      </c>
      <c r="J42" s="6">
        <v>0</v>
      </c>
      <c r="K42" s="24">
        <f>+F42-G42-H42-I42-J42</f>
        <v>0</v>
      </c>
      <c r="L42" s="6">
        <v>0</v>
      </c>
      <c r="M42" s="6">
        <v>0</v>
      </c>
      <c r="N42" s="6">
        <v>0</v>
      </c>
      <c r="O42" s="21"/>
      <c r="P42" s="25">
        <f>+K42-L42-M42-N42-O42</f>
        <v>0</v>
      </c>
    </row>
    <row r="43" spans="2:16" x14ac:dyDescent="0.25">
      <c r="B43" s="47"/>
      <c r="C43" s="26" t="s">
        <v>31</v>
      </c>
      <c r="D43" s="26"/>
      <c r="E43" s="26"/>
      <c r="F43" s="26"/>
      <c r="G43" s="36" t="str">
        <f>IFERROR(+G42/$F$36,"")</f>
        <v/>
      </c>
      <c r="H43" s="27" t="str">
        <f>IFERROR(+H42/$F$36,"")</f>
        <v/>
      </c>
      <c r="I43" s="27" t="e">
        <f>+I42/F42</f>
        <v>#DIV/0!</v>
      </c>
      <c r="J43" s="28">
        <v>0.05</v>
      </c>
      <c r="K43" s="27"/>
      <c r="L43" s="27"/>
      <c r="M43" s="27"/>
      <c r="N43" s="27"/>
      <c r="O43" s="29" t="e">
        <f>+(L42+M42+N42+O42)/F42</f>
        <v>#DIV/0!</v>
      </c>
      <c r="P43" s="30" t="e">
        <f>SUM(D43:O43)</f>
        <v>#DIV/0!</v>
      </c>
    </row>
    <row r="44" spans="2:16" x14ac:dyDescent="0.25">
      <c r="B44" s="46">
        <f>+B42+14</f>
        <v>45191</v>
      </c>
      <c r="C44" s="20" t="s">
        <v>30</v>
      </c>
      <c r="D44" s="6"/>
      <c r="E44" s="22">
        <f>D44/11</f>
        <v>0</v>
      </c>
      <c r="F44" s="23">
        <f>ROUND(+D44-E44,0)</f>
        <v>0</v>
      </c>
      <c r="G44" s="6">
        <v>0</v>
      </c>
      <c r="H44" s="6">
        <v>0</v>
      </c>
      <c r="I44" s="6">
        <v>0</v>
      </c>
      <c r="J44" s="6">
        <v>0</v>
      </c>
      <c r="K44" s="24">
        <f>+F44-G44-H44-I44-J44</f>
        <v>0</v>
      </c>
      <c r="L44" s="6">
        <v>0</v>
      </c>
      <c r="M44" s="6">
        <v>0</v>
      </c>
      <c r="N44" s="6">
        <v>0</v>
      </c>
      <c r="O44" s="21"/>
      <c r="P44" s="25">
        <f>+K44-L44-M44-N44-O44</f>
        <v>0</v>
      </c>
    </row>
    <row r="45" spans="2:16" x14ac:dyDescent="0.25">
      <c r="B45" s="47"/>
      <c r="C45" s="26" t="s">
        <v>31</v>
      </c>
      <c r="D45" s="26"/>
      <c r="E45" s="26"/>
      <c r="F45" s="26"/>
      <c r="G45" s="36" t="str">
        <f>IFERROR(+G44/$F$36,"")</f>
        <v/>
      </c>
      <c r="H45" s="27" t="str">
        <f>IFERROR(+H44/$F$36,"")</f>
        <v/>
      </c>
      <c r="I45" s="27" t="e">
        <f>+I44/F44</f>
        <v>#DIV/0!</v>
      </c>
      <c r="J45" s="28">
        <v>0.05</v>
      </c>
      <c r="K45" s="27"/>
      <c r="L45" s="27"/>
      <c r="M45" s="27"/>
      <c r="N45" s="27"/>
      <c r="O45" s="29" t="e">
        <f>+(L44+M44+N44+O44)/F44</f>
        <v>#DIV/0!</v>
      </c>
      <c r="P45" s="30" t="e">
        <f>SUM(D45:O45)</f>
        <v>#DIV/0!</v>
      </c>
    </row>
  </sheetData>
  <mergeCells count="5">
    <mergeCell ref="B36:B37"/>
    <mergeCell ref="B38:B39"/>
    <mergeCell ref="B40:B41"/>
    <mergeCell ref="B42:B43"/>
    <mergeCell ref="B44:B45"/>
  </mergeCells>
  <conditionalFormatting sqref="P36 P38 P40 P42">
    <cfRule type="expression" dxfId="1" priority="2">
      <formula>"&lt;0"</formula>
    </cfRule>
  </conditionalFormatting>
  <conditionalFormatting sqref="P44">
    <cfRule type="expression" dxfId="0" priority="1">
      <formula>"&lt;0"</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Profit First</vt:lpstr>
      <vt:lpstr>PF Calculator</vt:lpstr>
      <vt:lpstr>Profitpercentage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SCOTT</dc:creator>
  <cp:lastModifiedBy>JAMES SCOTT</cp:lastModifiedBy>
  <dcterms:created xsi:type="dcterms:W3CDTF">2023-07-29T03:24:13Z</dcterms:created>
  <dcterms:modified xsi:type="dcterms:W3CDTF">2023-08-04T01:41:12Z</dcterms:modified>
</cp:coreProperties>
</file>